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9155" windowHeight="12300" tabRatio="212"/>
  </bookViews>
  <sheets>
    <sheet name="Example 6-2" sheetId="1" r:id="rId1"/>
    <sheet name="Example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65" i="2"/>
  <c r="D65"/>
  <c r="D64"/>
  <c r="E64" s="1"/>
  <c r="D58"/>
  <c r="F58" s="1"/>
  <c r="D57"/>
  <c r="D56"/>
  <c r="D49"/>
  <c r="D44"/>
  <c r="F44" s="1"/>
  <c r="D43"/>
  <c r="F43" s="1"/>
  <c r="D42"/>
  <c r="F37"/>
  <c r="D64" i="1"/>
  <c r="E64" s="1"/>
  <c r="D65"/>
  <c r="E65" s="1"/>
  <c r="D58"/>
  <c r="D57"/>
  <c r="D56"/>
  <c r="D49"/>
  <c r="D44"/>
  <c r="F44" s="1"/>
  <c r="D43"/>
  <c r="F43" s="1"/>
  <c r="D42"/>
  <c r="F42" s="1"/>
  <c r="F37"/>
  <c r="D46" i="2" l="1"/>
  <c r="D50"/>
  <c r="F49"/>
  <c r="F56"/>
  <c r="D45"/>
  <c r="F45" s="1"/>
  <c r="F57" s="1"/>
  <c r="F42"/>
  <c r="D51" i="1"/>
  <c r="F51" s="1"/>
  <c r="D45"/>
  <c r="F45" s="1"/>
  <c r="F46" s="1"/>
  <c r="F49"/>
  <c r="D50"/>
  <c r="F50" s="1"/>
  <c r="F58"/>
  <c r="F56"/>
  <c r="D51" i="2" l="1"/>
  <c r="F50"/>
  <c r="F46"/>
  <c r="D52" i="1"/>
  <c r="D46"/>
  <c r="F52"/>
  <c r="F57"/>
  <c r="F51" i="2" l="1"/>
  <c r="F52" s="1"/>
  <c r="D52"/>
</calcChain>
</file>

<file path=xl/sharedStrings.xml><?xml version="1.0" encoding="utf-8"?>
<sst xmlns="http://schemas.openxmlformats.org/spreadsheetml/2006/main" count="114" uniqueCount="54">
  <si>
    <t>Feed rate =</t>
  </si>
  <si>
    <t>wt%</t>
  </si>
  <si>
    <t>Products yield</t>
  </si>
  <si>
    <t>lb/h</t>
  </si>
  <si>
    <t>Gas</t>
  </si>
  <si>
    <t>Gas oil</t>
  </si>
  <si>
    <t xml:space="preserve">                                                                                         </t>
  </si>
  <si>
    <t>Gasoline</t>
  </si>
  <si>
    <t>S in Gasoline</t>
  </si>
  <si>
    <t>S in Gas oil</t>
  </si>
  <si>
    <t>API</t>
  </si>
  <si>
    <t>SG</t>
  </si>
  <si>
    <t>Rate of Sulfur</t>
  </si>
  <si>
    <t>in the feed</t>
  </si>
  <si>
    <t>Flexicoking material balance by A.K. Coker</t>
  </si>
  <si>
    <t>A vacuum residue is fed into a flexicoking at a rate of 200,000 lb/h. It has an API = 8.5</t>
  </si>
  <si>
    <t>Make a material balance for the flexicoker.</t>
  </si>
  <si>
    <t xml:space="preserve">and sulfur content of 3 wt%. The Conradson carbon content of the vacuum residue is 15 wt %.   </t>
  </si>
  <si>
    <t>Yield Correlations for Flexicoking</t>
  </si>
  <si>
    <t>Gas, wt % = 0.171943 x CCR wt % + 5.206667</t>
  </si>
  <si>
    <t>Gasoline,  wt %= -0.115234 x CCR wt % + 18.594587</t>
  </si>
  <si>
    <t>Coke, wt %= 1.037233 x CCR wt %  + 1.875742</t>
  </si>
  <si>
    <t>Gas oil, wt % = 100 - Gas  wt % - Gasoline wt %  - Coke wt %</t>
  </si>
  <si>
    <t>Gas Composition:</t>
  </si>
  <si>
    <t>C4 wt % = -0.028627 x CCR wt % + 3.200754</t>
  </si>
  <si>
    <t>C2 wt % = 0.647791 x [ Gas wt % - C4 wt %] + 0.456001</t>
  </si>
  <si>
    <t>C3 wt % = Gas wt % - C4 wt % - C2 wt %</t>
  </si>
  <si>
    <t>Sulfur distribution in products:</t>
  </si>
  <si>
    <t>S wt %  in Gasoline = 0.193461 Sf</t>
  </si>
  <si>
    <t>S in Gas = S in Feed - S in Gasoline - S in Gas oil - S in Coke</t>
  </si>
  <si>
    <t>Gravity of  flexicoker feed in gas oil</t>
  </si>
  <si>
    <t>CCR=</t>
  </si>
  <si>
    <t xml:space="preserve">Coke </t>
  </si>
  <si>
    <t>Gases</t>
  </si>
  <si>
    <t xml:space="preserve">C4 </t>
  </si>
  <si>
    <t xml:space="preserve">C2 </t>
  </si>
  <si>
    <t>C3</t>
  </si>
  <si>
    <t>Sulfur in flexicoker  products</t>
  </si>
  <si>
    <t>S in Coke</t>
  </si>
  <si>
    <t>Gravity of flexicoker products</t>
  </si>
  <si>
    <t>Feed API</t>
  </si>
  <si>
    <t>A vacuum residue is fed into a flexicoking at a rate of 350,000 lb/h. It has an API = 8.5</t>
  </si>
  <si>
    <t>S   Gas = S in Feed - S in Gasoline - S in Gas oil - S in Coke</t>
  </si>
  <si>
    <r>
      <t>S wt %  in Gas oi = 0.19482 S</t>
    </r>
    <r>
      <rPr>
        <vertAlign val="subscript"/>
        <sz val="14"/>
        <color theme="1"/>
        <rFont val="Times New Roman"/>
        <family val="1"/>
      </rPr>
      <t>f</t>
    </r>
    <r>
      <rPr>
        <sz val="14"/>
        <color theme="1"/>
        <rFont val="Times New Roman"/>
        <family val="1"/>
      </rPr>
      <t xml:space="preserve"> + 0.16921</t>
    </r>
  </si>
  <si>
    <r>
      <t>S wt % in Coke = 1.399667S</t>
    </r>
    <r>
      <rPr>
        <vertAlign val="subscript"/>
        <sz val="14"/>
        <color theme="1"/>
        <rFont val="Times New Roman"/>
        <family val="1"/>
      </rPr>
      <t xml:space="preserve">f </t>
    </r>
    <r>
      <rPr>
        <sz val="14"/>
        <color theme="1"/>
        <rFont val="Times New Roman"/>
        <family val="1"/>
      </rPr>
      <t xml:space="preserve"> + 0.18691</t>
    </r>
  </si>
  <si>
    <r>
      <t>Feed API</t>
    </r>
    <r>
      <rPr>
        <vertAlign val="subscript"/>
        <sz val="14"/>
        <color theme="1"/>
        <rFont val="Times New Roman"/>
        <family val="1"/>
      </rPr>
      <t>f</t>
    </r>
    <r>
      <rPr>
        <sz val="14"/>
        <color theme="1"/>
        <rFont val="Times New Roman"/>
        <family val="1"/>
      </rPr>
      <t xml:space="preserve"> = 0.5 x CCR wt % + 0.932644</t>
    </r>
  </si>
  <si>
    <r>
      <t>Gas oil  API =  1.264942 x API</t>
    </r>
    <r>
      <rPr>
        <vertAlign val="subscript"/>
        <sz val="14"/>
        <color theme="1"/>
        <rFont val="Times New Roman"/>
        <family val="1"/>
      </rPr>
      <t>f</t>
    </r>
    <r>
      <rPr>
        <sz val="14"/>
        <color theme="1"/>
        <rFont val="Times New Roman"/>
        <family val="1"/>
      </rPr>
      <t xml:space="preserve"> + 0.506675 x CCR wt % - 0.79976</t>
    </r>
  </si>
  <si>
    <r>
      <t>S</t>
    </r>
    <r>
      <rPr>
        <vertAlign val="subscript"/>
        <sz val="14"/>
        <color theme="1"/>
        <rFont val="Times New Roman"/>
        <family val="1"/>
      </rPr>
      <t>f</t>
    </r>
    <r>
      <rPr>
        <sz val="14"/>
        <color theme="1"/>
        <rFont val="Times New Roman"/>
        <family val="1"/>
      </rPr>
      <t>=</t>
    </r>
  </si>
  <si>
    <r>
      <t>S</t>
    </r>
    <r>
      <rPr>
        <vertAlign val="subscript"/>
        <sz val="14"/>
        <color theme="1"/>
        <rFont val="Times New Roman"/>
        <family val="1"/>
      </rPr>
      <t>f</t>
    </r>
    <r>
      <rPr>
        <sz val="14"/>
        <color theme="1"/>
        <rFont val="Times New Roman"/>
        <family val="1"/>
      </rPr>
      <t xml:space="preserve"> = Sulfur content in the feed</t>
    </r>
  </si>
  <si>
    <r>
      <t>API</t>
    </r>
    <r>
      <rPr>
        <vertAlign val="subscript"/>
        <sz val="14"/>
        <color theme="1"/>
        <rFont val="Times New Roman"/>
        <family val="1"/>
      </rPr>
      <t>f</t>
    </r>
    <r>
      <rPr>
        <sz val="14"/>
        <color theme="1"/>
        <rFont val="Times New Roman"/>
        <family val="1"/>
      </rPr>
      <t xml:space="preserve"> =</t>
    </r>
  </si>
  <si>
    <r>
      <t>API</t>
    </r>
    <r>
      <rPr>
        <vertAlign val="subscript"/>
        <sz val="14"/>
        <color theme="1"/>
        <rFont val="Times New Roman"/>
        <family val="1"/>
      </rPr>
      <t xml:space="preserve">f </t>
    </r>
    <r>
      <rPr>
        <sz val="14"/>
        <color theme="1"/>
        <rFont val="Times New Roman"/>
        <family val="1"/>
      </rPr>
      <t>= Feed API gravity</t>
    </r>
  </si>
  <si>
    <t>Flexicoking</t>
  </si>
  <si>
    <r>
      <t>S wt %  in Gas oil = 0.19482 S</t>
    </r>
    <r>
      <rPr>
        <vertAlign val="subscript"/>
        <sz val="14"/>
        <color theme="1"/>
        <rFont val="Times New Roman"/>
        <family val="1"/>
      </rPr>
      <t>f</t>
    </r>
    <r>
      <rPr>
        <sz val="14"/>
        <color theme="1"/>
        <rFont val="Times New Roman"/>
        <family val="1"/>
      </rPr>
      <t xml:space="preserve"> + 0.16921</t>
    </r>
  </si>
  <si>
    <t>Conradson carbon residue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</si>
</sst>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vertAlign val="subscript"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38</xdr:row>
      <xdr:rowOff>92075</xdr:rowOff>
    </xdr:from>
    <xdr:to>
      <xdr:col>13</xdr:col>
      <xdr:colOff>85725</xdr:colOff>
      <xdr:row>54</xdr:row>
      <xdr:rowOff>63500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3000" y="9140825"/>
          <a:ext cx="3762375" cy="3832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0"/>
  <sheetViews>
    <sheetView tabSelected="1" topLeftCell="A28" zoomScale="140" zoomScaleNormal="140" workbookViewId="0">
      <selection activeCell="E39" sqref="E39"/>
    </sheetView>
  </sheetViews>
  <sheetFormatPr defaultRowHeight="15"/>
  <cols>
    <col min="4" max="4" width="13.28515625" customWidth="1"/>
    <col min="5" max="5" width="15.7109375" customWidth="1"/>
    <col min="6" max="6" width="10.28515625" bestFit="1" customWidth="1"/>
    <col min="9" max="9" width="12.28515625" customWidth="1"/>
    <col min="10" max="10" width="12.140625" customWidth="1"/>
    <col min="11" max="11" width="10.85546875" customWidth="1"/>
  </cols>
  <sheetData>
    <row r="1" spans="1:11" ht="18.75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>
      <c r="A2" s="1" t="s">
        <v>41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8.75">
      <c r="A3" s="1" t="s">
        <v>17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8.75">
      <c r="A4" s="1" t="s">
        <v>16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8.7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8.75">
      <c r="A7" s="1" t="s">
        <v>18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8.7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.75">
      <c r="A9" s="1" t="s">
        <v>19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8.75">
      <c r="A10" s="1" t="s">
        <v>20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8.75">
      <c r="A11" s="1" t="s">
        <v>21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8.75">
      <c r="A12" s="1" t="s">
        <v>22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8.7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8.75">
      <c r="A14" s="1" t="s">
        <v>23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8.7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8.75">
      <c r="A16" s="1" t="s">
        <v>24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8.75">
      <c r="A17" s="1" t="s">
        <v>25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8.75">
      <c r="A18" s="1" t="s">
        <v>26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8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8.75">
      <c r="A20" s="1" t="s">
        <v>27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8.7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8.75">
      <c r="A22" s="1" t="s">
        <v>28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20.25">
      <c r="A23" s="1" t="s">
        <v>52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20.25">
      <c r="A24" s="1" t="s">
        <v>44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8.75">
      <c r="A25" s="1" t="s">
        <v>42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8.7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8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8.75">
      <c r="A28" s="1" t="s">
        <v>30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20.25">
      <c r="A29" s="1" t="s">
        <v>45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20.25">
      <c r="A30" s="1" t="s">
        <v>46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8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8.75">
      <c r="A32" s="1"/>
      <c r="B32" s="1"/>
      <c r="C32" s="1"/>
      <c r="D32" s="1"/>
      <c r="E32" s="1" t="s">
        <v>0</v>
      </c>
      <c r="F32" s="1">
        <v>350000</v>
      </c>
      <c r="G32" s="1" t="s">
        <v>3</v>
      </c>
      <c r="H32" s="1"/>
      <c r="I32" s="1"/>
      <c r="J32" s="1"/>
      <c r="K32" s="1"/>
    </row>
    <row r="33" spans="1:11" ht="18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20.25">
      <c r="A34" s="1"/>
      <c r="B34" s="1" t="s">
        <v>51</v>
      </c>
      <c r="C34" s="1"/>
      <c r="D34" s="1" t="s">
        <v>47</v>
      </c>
      <c r="E34" s="1">
        <v>3</v>
      </c>
      <c r="F34" s="1" t="s">
        <v>1</v>
      </c>
      <c r="G34" s="1"/>
      <c r="H34" s="1" t="s">
        <v>48</v>
      </c>
      <c r="I34" s="1"/>
      <c r="J34" s="1"/>
      <c r="K34" s="1"/>
    </row>
    <row r="35" spans="1:11" ht="20.25">
      <c r="A35" s="1"/>
      <c r="B35" s="1"/>
      <c r="C35" s="1"/>
      <c r="D35" s="1" t="s">
        <v>49</v>
      </c>
      <c r="E35" s="1">
        <v>8.5</v>
      </c>
      <c r="F35" s="1"/>
      <c r="G35" s="1"/>
      <c r="H35" s="1" t="s">
        <v>50</v>
      </c>
      <c r="I35" s="1"/>
      <c r="J35" s="1"/>
      <c r="K35" s="1"/>
    </row>
    <row r="36" spans="1:11" ht="18.75">
      <c r="A36" s="1"/>
      <c r="B36" s="1"/>
      <c r="C36" s="1"/>
      <c r="D36" s="1" t="s">
        <v>31</v>
      </c>
      <c r="E36" s="1">
        <v>15</v>
      </c>
      <c r="F36" s="1" t="s">
        <v>1</v>
      </c>
      <c r="G36" s="1"/>
      <c r="H36" s="1" t="s">
        <v>31</v>
      </c>
      <c r="I36" s="1" t="s">
        <v>53</v>
      </c>
      <c r="J36" s="1"/>
      <c r="K36" s="1"/>
    </row>
    <row r="37" spans="1:11" ht="18.75">
      <c r="A37" s="1"/>
      <c r="B37" s="1"/>
      <c r="C37" s="1"/>
      <c r="D37" s="1" t="s">
        <v>6</v>
      </c>
      <c r="E37" s="1" t="s">
        <v>12</v>
      </c>
      <c r="F37" s="1">
        <f>E34*F32/100</f>
        <v>10500</v>
      </c>
      <c r="G37" s="1" t="s">
        <v>3</v>
      </c>
      <c r="H37" s="1"/>
      <c r="I37" s="1"/>
      <c r="J37" s="1"/>
      <c r="K37" s="1"/>
    </row>
    <row r="38" spans="1:11" ht="18.75">
      <c r="A38" s="1"/>
      <c r="B38" s="1"/>
      <c r="C38" s="1"/>
      <c r="D38" s="1"/>
      <c r="E38" s="1" t="s">
        <v>13</v>
      </c>
      <c r="F38" s="1"/>
      <c r="G38" s="1"/>
      <c r="H38" s="1"/>
      <c r="I38" s="1"/>
      <c r="J38" s="1"/>
      <c r="K38" s="1"/>
    </row>
    <row r="39" spans="1:11" ht="18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8.75">
      <c r="A40" s="1" t="s">
        <v>2</v>
      </c>
      <c r="B40" s="1"/>
      <c r="C40" s="1"/>
      <c r="D40" s="3" t="s">
        <v>1</v>
      </c>
      <c r="E40" s="1"/>
      <c r="F40" s="3" t="s">
        <v>3</v>
      </c>
      <c r="G40" s="1"/>
      <c r="H40" s="1"/>
      <c r="I40" s="1"/>
      <c r="J40" s="1"/>
      <c r="K40" s="1"/>
    </row>
    <row r="41" spans="1:11" ht="18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8.75">
      <c r="A42" s="1" t="s">
        <v>4</v>
      </c>
      <c r="B42" s="1"/>
      <c r="C42" s="1"/>
      <c r="D42" s="1">
        <f>ROUND(0.171943*E36+5.206667,2)</f>
        <v>7.79</v>
      </c>
      <c r="E42" s="1"/>
      <c r="F42" s="1">
        <f>D42*F32/100</f>
        <v>27265</v>
      </c>
      <c r="G42" s="1"/>
      <c r="H42" s="1"/>
      <c r="I42" s="1"/>
      <c r="J42" s="1"/>
      <c r="K42" s="1"/>
    </row>
    <row r="43" spans="1:11" ht="18.75">
      <c r="A43" s="1" t="s">
        <v>7</v>
      </c>
      <c r="B43" s="1"/>
      <c r="C43" s="1"/>
      <c r="D43" s="1">
        <f>ROUND(-0.115234* E36+18.594587,2)</f>
        <v>16.87</v>
      </c>
      <c r="E43" s="1"/>
      <c r="F43" s="1">
        <f>D43*F32/100</f>
        <v>59045</v>
      </c>
      <c r="G43" s="1"/>
      <c r="H43" s="1"/>
      <c r="I43" s="1"/>
      <c r="J43" s="1"/>
      <c r="K43" s="1"/>
    </row>
    <row r="44" spans="1:11" ht="18.75">
      <c r="A44" s="1" t="s">
        <v>32</v>
      </c>
      <c r="B44" s="1"/>
      <c r="C44" s="1"/>
      <c r="D44" s="1">
        <f>ROUND(1.037233*E36+1.875742,2)</f>
        <v>17.43</v>
      </c>
      <c r="E44" s="1"/>
      <c r="F44" s="1">
        <f>D44*F32/100</f>
        <v>61005</v>
      </c>
      <c r="G44" s="1"/>
      <c r="H44" s="1"/>
      <c r="I44" s="1"/>
      <c r="J44" s="1"/>
      <c r="K44" s="1"/>
    </row>
    <row r="45" spans="1:11" ht="18.75">
      <c r="A45" s="1" t="s">
        <v>5</v>
      </c>
      <c r="B45" s="1"/>
      <c r="C45" s="1"/>
      <c r="D45" s="1">
        <f>100-D42-D43-D44</f>
        <v>57.909999999999989</v>
      </c>
      <c r="E45" s="1"/>
      <c r="F45" s="1">
        <f>D45*F32/100</f>
        <v>202684.99999999997</v>
      </c>
      <c r="G45" s="1"/>
      <c r="H45" s="1"/>
      <c r="I45" s="1"/>
      <c r="J45" s="1"/>
      <c r="K45" s="1"/>
    </row>
    <row r="46" spans="1:11" ht="18.75">
      <c r="A46" s="1"/>
      <c r="B46" s="1"/>
      <c r="C46" s="1"/>
      <c r="D46" s="1">
        <f>SUM(D42:D45)</f>
        <v>100</v>
      </c>
      <c r="E46" s="1"/>
      <c r="F46" s="1">
        <f>SUM(F42:F45)</f>
        <v>350000</v>
      </c>
      <c r="G46" s="1"/>
      <c r="H46" s="1"/>
      <c r="I46" s="1"/>
      <c r="J46" s="1"/>
      <c r="K46" s="1"/>
    </row>
    <row r="47" spans="1:11" ht="18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8.75">
      <c r="A48" s="1" t="s">
        <v>33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2" ht="18.75">
      <c r="A49" s="1" t="s">
        <v>34</v>
      </c>
      <c r="B49" s="1"/>
      <c r="C49" s="1"/>
      <c r="D49" s="1">
        <f>ROUND(-0.028627*E36+3.200754,2)</f>
        <v>2.77</v>
      </c>
      <c r="E49" s="1"/>
      <c r="F49" s="1">
        <f>(D49*$F$32/100)</f>
        <v>9695</v>
      </c>
      <c r="G49" s="1"/>
      <c r="H49" s="1"/>
      <c r="I49" s="1"/>
      <c r="J49" s="1"/>
      <c r="K49" s="1"/>
    </row>
    <row r="50" spans="1:12" ht="18.75">
      <c r="A50" s="1" t="s">
        <v>35</v>
      </c>
      <c r="B50" s="1"/>
      <c r="C50" s="1"/>
      <c r="D50" s="1">
        <f>ROUND((0.647791*(D42-D49)+0.456001),2)</f>
        <v>3.71</v>
      </c>
      <c r="E50" s="1"/>
      <c r="F50" s="1">
        <f t="shared" ref="F50:F51" si="0">(D50*$F$32/100)</f>
        <v>12985</v>
      </c>
      <c r="G50" s="1"/>
      <c r="H50" s="1"/>
      <c r="I50" s="1"/>
      <c r="J50" s="1"/>
      <c r="K50" s="1"/>
    </row>
    <row r="51" spans="1:12" ht="18.75">
      <c r="A51" s="1" t="s">
        <v>36</v>
      </c>
      <c r="B51" s="1"/>
      <c r="C51" s="1"/>
      <c r="D51" s="1">
        <f>(D42-D49-D50)</f>
        <v>1.3099999999999996</v>
      </c>
      <c r="E51" s="1"/>
      <c r="F51" s="1">
        <f t="shared" si="0"/>
        <v>4584.9999999999991</v>
      </c>
      <c r="G51" s="1"/>
      <c r="H51" s="1"/>
      <c r="I51" s="1"/>
      <c r="J51" s="1"/>
      <c r="K51" s="1"/>
    </row>
    <row r="52" spans="1:12" ht="18.75">
      <c r="A52" s="1"/>
      <c r="B52" s="1"/>
      <c r="C52" s="1"/>
      <c r="D52" s="1">
        <f>SUM(D49:D51)</f>
        <v>7.79</v>
      </c>
      <c r="E52" s="1"/>
      <c r="F52" s="1">
        <f>SUM(F49:F51)</f>
        <v>27265</v>
      </c>
      <c r="G52" s="1"/>
      <c r="H52" s="1"/>
      <c r="I52" s="1"/>
      <c r="J52" s="1"/>
      <c r="K52" s="1"/>
    </row>
    <row r="53" spans="1:12" ht="18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2" ht="18.75">
      <c r="A54" s="1" t="s">
        <v>37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2" ht="18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2" ht="18.75">
      <c r="A56" s="1" t="s">
        <v>8</v>
      </c>
      <c r="B56" s="1"/>
      <c r="C56" s="1"/>
      <c r="D56" s="1">
        <f>ROUND(0.193461*E34,2)</f>
        <v>0.57999999999999996</v>
      </c>
      <c r="E56" s="1"/>
      <c r="F56" s="1">
        <f>ROUND(D56*F43/100,0)</f>
        <v>342</v>
      </c>
      <c r="G56" s="1"/>
      <c r="H56" s="1"/>
      <c r="I56" s="1"/>
      <c r="J56" s="1"/>
      <c r="K56" s="1"/>
    </row>
    <row r="57" spans="1:12" ht="18.75">
      <c r="A57" s="1" t="s">
        <v>9</v>
      </c>
      <c r="B57" s="1"/>
      <c r="C57" s="1"/>
      <c r="D57" s="1">
        <f>ROUND(0.91482*E34+0.16921,2)</f>
        <v>2.91</v>
      </c>
      <c r="E57" s="1"/>
      <c r="F57" s="1">
        <f>ROUND(D57*F45/100,2)</f>
        <v>5898.13</v>
      </c>
      <c r="G57" s="1"/>
      <c r="H57" s="1"/>
      <c r="I57" s="1"/>
      <c r="J57" s="1"/>
      <c r="K57" s="1"/>
    </row>
    <row r="58" spans="1:12" ht="18.75">
      <c r="A58" s="1" t="s">
        <v>38</v>
      </c>
      <c r="B58" s="1"/>
      <c r="C58" s="1"/>
      <c r="D58" s="1">
        <f>ROUND((1.399667*E34+0.18691),2)</f>
        <v>4.3899999999999997</v>
      </c>
      <c r="E58" s="1"/>
      <c r="F58" s="1">
        <f>ROUND(D58*F44/100,2)</f>
        <v>2678.12</v>
      </c>
      <c r="G58" s="1"/>
      <c r="H58" s="1"/>
      <c r="I58" s="1"/>
      <c r="J58" s="1"/>
      <c r="K58" s="1"/>
    </row>
    <row r="59" spans="1:12" ht="18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2" ht="18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2" ht="18.75">
      <c r="A61" s="1" t="s">
        <v>39</v>
      </c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2" ht="18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2" ht="18.75">
      <c r="A63" s="1"/>
      <c r="B63" s="1"/>
      <c r="C63" s="3"/>
      <c r="D63" s="3" t="s">
        <v>10</v>
      </c>
      <c r="E63" s="3" t="s">
        <v>11</v>
      </c>
      <c r="F63" s="1"/>
      <c r="G63" s="1"/>
      <c r="H63" s="1"/>
      <c r="I63" s="1"/>
      <c r="J63" s="1"/>
      <c r="K63" s="1"/>
    </row>
    <row r="64" spans="1:12" ht="18.75">
      <c r="A64" s="1" t="s">
        <v>5</v>
      </c>
      <c r="B64" s="1"/>
      <c r="C64" s="3"/>
      <c r="D64" s="3">
        <f>ROUND(1.264942*E35+0.506675*E36-0.79976,2)</f>
        <v>17.55</v>
      </c>
      <c r="E64" s="3">
        <f>ROUND(141.5/(D64+131.5),2)</f>
        <v>0.95</v>
      </c>
      <c r="F64" s="3"/>
      <c r="G64" s="3"/>
      <c r="H64" s="3"/>
      <c r="I64" s="3"/>
      <c r="J64" s="3"/>
      <c r="K64" s="3"/>
      <c r="L64" s="2"/>
    </row>
    <row r="65" spans="1:12" ht="18.75">
      <c r="A65" s="1" t="s">
        <v>40</v>
      </c>
      <c r="B65" s="1"/>
      <c r="C65" s="3"/>
      <c r="D65" s="3">
        <f>ROUND(0.5*E36+0.932644,2)</f>
        <v>8.43</v>
      </c>
      <c r="E65" s="3">
        <f t="shared" ref="E65" si="1">ROUND(141.5/(D65+131.5),2)</f>
        <v>1.01</v>
      </c>
      <c r="F65" s="3"/>
      <c r="G65" s="3"/>
      <c r="H65" s="3"/>
      <c r="I65" s="3"/>
      <c r="J65" s="3"/>
      <c r="K65" s="3"/>
      <c r="L65" s="2"/>
    </row>
    <row r="66" spans="1:12" ht="18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2">
      <c r="F67" s="2"/>
      <c r="G67" s="2"/>
      <c r="H67" s="2"/>
      <c r="I67" s="2"/>
      <c r="J67" s="2"/>
      <c r="K67" s="2"/>
      <c r="L67" s="2"/>
    </row>
    <row r="68" spans="1:12">
      <c r="F68" s="2"/>
      <c r="G68" s="2"/>
      <c r="H68" s="2"/>
      <c r="I68" s="2"/>
      <c r="J68" s="2"/>
      <c r="K68" s="2"/>
      <c r="L68" s="2"/>
    </row>
    <row r="69" spans="1:12">
      <c r="D69" s="2"/>
      <c r="E69" s="2"/>
      <c r="F69" s="2"/>
      <c r="G69" s="2"/>
      <c r="H69" s="2"/>
      <c r="I69" s="2"/>
      <c r="J69" s="2"/>
      <c r="K69" s="2"/>
      <c r="L69" s="2"/>
    </row>
    <row r="70" spans="1:12">
      <c r="D70" s="2"/>
      <c r="E70" s="2"/>
      <c r="F70" s="2"/>
      <c r="G70" s="2"/>
      <c r="H70" s="2"/>
      <c r="I70" s="2"/>
      <c r="J70" s="2"/>
      <c r="K70" s="2"/>
      <c r="L70" s="2"/>
    </row>
  </sheetData>
  <pageMargins left="0.7" right="0.7" top="0.75" bottom="0.75" header="0.3" footer="0.3"/>
  <pageSetup paperSize="9" orientation="portrait" r:id="rId1"/>
  <legacyDrawing r:id="rId2"/>
  <oleObjects>
    <oleObject progId="Visio.Drawing.11" shapeId="1028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N67"/>
  <sheetViews>
    <sheetView topLeftCell="A49" zoomScale="150" zoomScaleNormal="150" workbookViewId="0">
      <selection activeCell="I37" sqref="I37"/>
    </sheetView>
  </sheetViews>
  <sheetFormatPr defaultRowHeight="15"/>
  <cols>
    <col min="4" max="4" width="9.28515625" bestFit="1" customWidth="1"/>
    <col min="5" max="5" width="19.7109375" customWidth="1"/>
    <col min="6" max="6" width="9.85546875" bestFit="1" customWidth="1"/>
  </cols>
  <sheetData>
    <row r="1" spans="1:14" ht="18.75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.75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8.75">
      <c r="A3" s="1" t="s">
        <v>17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.75">
      <c r="A4" s="1" t="s">
        <v>16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8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8.75">
      <c r="A7" s="1" t="s">
        <v>18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8.7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8.75">
      <c r="A9" s="1" t="s">
        <v>19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8.75">
      <c r="A10" s="1" t="s">
        <v>20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8.75">
      <c r="A11" s="1" t="s">
        <v>21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8.75">
      <c r="A12" s="1" t="s">
        <v>22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8.7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8.75">
      <c r="A14" s="1" t="s">
        <v>23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8.7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8.75">
      <c r="A16" s="1" t="s">
        <v>24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8.75">
      <c r="A17" s="1" t="s">
        <v>25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8.75">
      <c r="A18" s="1" t="s">
        <v>26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8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8.75">
      <c r="A20" s="1" t="s">
        <v>27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8.7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8.75">
      <c r="A22" s="1" t="s">
        <v>28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20.25">
      <c r="A23" s="1" t="s">
        <v>43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20.25">
      <c r="A24" s="1" t="s">
        <v>44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8.75">
      <c r="A25" s="1" t="s">
        <v>29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8.7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8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8.75">
      <c r="A28" s="1" t="s">
        <v>30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20.25">
      <c r="A29" s="1" t="s">
        <v>45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20.25">
      <c r="A30" s="1" t="s">
        <v>46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18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8.75">
      <c r="A32" s="1"/>
      <c r="B32" s="1"/>
      <c r="C32" s="1"/>
      <c r="D32" s="1"/>
      <c r="E32" s="1" t="s">
        <v>0</v>
      </c>
      <c r="F32" s="1">
        <v>200000</v>
      </c>
      <c r="G32" s="1" t="s">
        <v>3</v>
      </c>
      <c r="H32" s="1"/>
      <c r="I32" s="1"/>
      <c r="J32" s="1"/>
      <c r="K32" s="1"/>
      <c r="L32" s="1"/>
      <c r="M32" s="1"/>
      <c r="N32" s="1"/>
    </row>
    <row r="33" spans="1:14" ht="18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20.25">
      <c r="A34" s="1"/>
      <c r="B34" s="1" t="s">
        <v>51</v>
      </c>
      <c r="C34" s="1"/>
      <c r="D34" s="1" t="s">
        <v>47</v>
      </c>
      <c r="E34" s="1">
        <v>3</v>
      </c>
      <c r="F34" s="1" t="s">
        <v>1</v>
      </c>
      <c r="G34" s="1"/>
      <c r="H34" s="1" t="s">
        <v>48</v>
      </c>
      <c r="I34" s="1"/>
      <c r="J34" s="1"/>
      <c r="K34" s="1"/>
      <c r="L34" s="1"/>
      <c r="M34" s="1"/>
      <c r="N34" s="1"/>
    </row>
    <row r="35" spans="1:14" ht="20.25">
      <c r="A35" s="1"/>
      <c r="B35" s="1"/>
      <c r="C35" s="1"/>
      <c r="D35" s="1" t="s">
        <v>49</v>
      </c>
      <c r="E35" s="1">
        <v>8.5</v>
      </c>
      <c r="F35" s="1"/>
      <c r="G35" s="1"/>
      <c r="H35" s="1" t="s">
        <v>50</v>
      </c>
      <c r="I35" s="1"/>
      <c r="J35" s="1"/>
      <c r="K35" s="1"/>
      <c r="L35" s="1"/>
      <c r="M35" s="1"/>
      <c r="N35" s="1"/>
    </row>
    <row r="36" spans="1:14" ht="18.75">
      <c r="A36" s="1"/>
      <c r="B36" s="1"/>
      <c r="C36" s="1"/>
      <c r="D36" s="1" t="s">
        <v>31</v>
      </c>
      <c r="E36" s="1">
        <v>15</v>
      </c>
      <c r="F36" s="1" t="s">
        <v>1</v>
      </c>
      <c r="G36" s="1"/>
      <c r="H36" s="1" t="s">
        <v>31</v>
      </c>
      <c r="I36" s="1" t="s">
        <v>53</v>
      </c>
      <c r="J36" s="1"/>
      <c r="K36" s="1"/>
      <c r="L36" s="1"/>
      <c r="M36" s="1"/>
      <c r="N36" s="1"/>
    </row>
    <row r="37" spans="1:14" ht="18.75">
      <c r="A37" s="1"/>
      <c r="B37" s="1"/>
      <c r="C37" s="1"/>
      <c r="D37" s="1" t="s">
        <v>6</v>
      </c>
      <c r="E37" s="1" t="s">
        <v>12</v>
      </c>
      <c r="F37" s="1">
        <f>E34*F32/100</f>
        <v>6000</v>
      </c>
      <c r="G37" s="1" t="s">
        <v>3</v>
      </c>
      <c r="H37" s="1"/>
      <c r="I37" s="1"/>
      <c r="J37" s="1"/>
      <c r="K37" s="1"/>
      <c r="L37" s="1"/>
      <c r="M37" s="1"/>
      <c r="N37" s="1"/>
    </row>
    <row r="38" spans="1:14" ht="18.75">
      <c r="A38" s="1"/>
      <c r="B38" s="1"/>
      <c r="C38" s="1"/>
      <c r="D38" s="1"/>
      <c r="E38" s="1" t="s">
        <v>13</v>
      </c>
      <c r="F38" s="1"/>
      <c r="G38" s="1"/>
      <c r="H38" s="1"/>
      <c r="I38" s="1"/>
      <c r="J38" s="1"/>
      <c r="K38" s="1"/>
      <c r="L38" s="1"/>
      <c r="M38" s="1"/>
      <c r="N38" s="1"/>
    </row>
    <row r="39" spans="1:14" ht="18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18.75">
      <c r="A40" s="1" t="s">
        <v>2</v>
      </c>
      <c r="B40" s="1"/>
      <c r="C40" s="1"/>
      <c r="D40" s="3" t="s">
        <v>1</v>
      </c>
      <c r="E40" s="1"/>
      <c r="F40" s="3" t="s">
        <v>3</v>
      </c>
      <c r="G40" s="1"/>
      <c r="H40" s="1"/>
      <c r="I40" s="1"/>
      <c r="J40" s="1"/>
      <c r="K40" s="1"/>
      <c r="L40" s="1"/>
      <c r="M40" s="1"/>
      <c r="N40" s="1"/>
    </row>
    <row r="41" spans="1:14" ht="18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8.75">
      <c r="A42" s="1" t="s">
        <v>4</v>
      </c>
      <c r="B42" s="1"/>
      <c r="C42" s="1"/>
      <c r="D42" s="1">
        <f>ROUND(0.171943*E36+5.206667,2)</f>
        <v>7.79</v>
      </c>
      <c r="E42" s="1"/>
      <c r="F42" s="1">
        <f>D42*F32/100</f>
        <v>15580</v>
      </c>
      <c r="G42" s="1"/>
      <c r="H42" s="1"/>
      <c r="I42" s="1"/>
      <c r="J42" s="1"/>
      <c r="K42" s="1"/>
      <c r="L42" s="1"/>
      <c r="M42" s="1"/>
      <c r="N42" s="1"/>
    </row>
    <row r="43" spans="1:14" ht="18.75">
      <c r="A43" s="1" t="s">
        <v>7</v>
      </c>
      <c r="B43" s="1"/>
      <c r="C43" s="1"/>
      <c r="D43" s="1">
        <f>ROUND(-0.115234* E36+18.594587,2)</f>
        <v>16.87</v>
      </c>
      <c r="E43" s="1"/>
      <c r="F43" s="1">
        <f>D43*F32/100</f>
        <v>33740</v>
      </c>
      <c r="G43" s="1"/>
      <c r="H43" s="1"/>
      <c r="I43" s="1"/>
      <c r="J43" s="1"/>
      <c r="K43" s="1"/>
      <c r="L43" s="1"/>
      <c r="M43" s="1"/>
      <c r="N43" s="1"/>
    </row>
    <row r="44" spans="1:14" ht="18.75">
      <c r="A44" s="1" t="s">
        <v>32</v>
      </c>
      <c r="B44" s="1"/>
      <c r="C44" s="1"/>
      <c r="D44" s="1">
        <f>ROUND(1.037233*E36+1.875742,2)</f>
        <v>17.43</v>
      </c>
      <c r="E44" s="1"/>
      <c r="F44" s="1">
        <f>D44*F32/100</f>
        <v>34860</v>
      </c>
      <c r="G44" s="1"/>
      <c r="H44" s="1"/>
      <c r="I44" s="1"/>
      <c r="J44" s="1"/>
      <c r="K44" s="1"/>
      <c r="L44" s="1"/>
      <c r="M44" s="1"/>
      <c r="N44" s="1"/>
    </row>
    <row r="45" spans="1:14" ht="18.75">
      <c r="A45" s="1" t="s">
        <v>5</v>
      </c>
      <c r="B45" s="1"/>
      <c r="C45" s="1"/>
      <c r="D45" s="1">
        <f>100-D42-D43-D44</f>
        <v>57.909999999999989</v>
      </c>
      <c r="E45" s="1"/>
      <c r="F45" s="1">
        <f>D45*F32/100</f>
        <v>115819.99999999999</v>
      </c>
      <c r="G45" s="1"/>
      <c r="H45" s="1"/>
      <c r="I45" s="1"/>
      <c r="J45" s="1"/>
      <c r="K45" s="1"/>
      <c r="L45" s="1"/>
      <c r="M45" s="1"/>
      <c r="N45" s="1"/>
    </row>
    <row r="46" spans="1:14" ht="18.75">
      <c r="A46" s="1"/>
      <c r="B46" s="1"/>
      <c r="C46" s="1"/>
      <c r="D46" s="1">
        <f>SUM(D42:D45)</f>
        <v>100</v>
      </c>
      <c r="E46" s="1"/>
      <c r="F46" s="1">
        <f>SUM(F42:F45)</f>
        <v>200000</v>
      </c>
      <c r="G46" s="1"/>
      <c r="H46" s="1"/>
      <c r="I46" s="1"/>
      <c r="J46" s="1"/>
      <c r="K46" s="1"/>
      <c r="L46" s="1"/>
      <c r="M46" s="1"/>
      <c r="N46" s="1"/>
    </row>
    <row r="47" spans="1:14" ht="18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8.75">
      <c r="A48" s="1" t="s">
        <v>33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8.75">
      <c r="A49" s="1" t="s">
        <v>34</v>
      </c>
      <c r="B49" s="1"/>
      <c r="C49" s="1"/>
      <c r="D49" s="1">
        <f>ROUND(-0.028627*E36+3.200754,2)</f>
        <v>2.77</v>
      </c>
      <c r="E49" s="1"/>
      <c r="F49" s="1">
        <f>(D49*$F$32/100)</f>
        <v>5540</v>
      </c>
      <c r="G49" s="1"/>
      <c r="H49" s="1"/>
      <c r="I49" s="1"/>
      <c r="J49" s="1"/>
      <c r="K49" s="1"/>
      <c r="L49" s="1"/>
      <c r="M49" s="1"/>
      <c r="N49" s="1"/>
    </row>
    <row r="50" spans="1:14" ht="18.75">
      <c r="A50" s="1" t="s">
        <v>35</v>
      </c>
      <c r="B50" s="1"/>
      <c r="C50" s="1"/>
      <c r="D50" s="1">
        <f>ROUND((0.647791*(D42-D49)+0.456001),2)</f>
        <v>3.71</v>
      </c>
      <c r="E50" s="1"/>
      <c r="F50" s="1">
        <f t="shared" ref="F50:F51" si="0">(D50*$F$32/100)</f>
        <v>7420</v>
      </c>
      <c r="G50" s="1"/>
      <c r="H50" s="1"/>
      <c r="I50" s="1"/>
      <c r="J50" s="1"/>
      <c r="K50" s="1"/>
      <c r="L50" s="1"/>
      <c r="M50" s="1"/>
      <c r="N50" s="1"/>
    </row>
    <row r="51" spans="1:14" ht="18.75">
      <c r="A51" s="1" t="s">
        <v>36</v>
      </c>
      <c r="B51" s="1"/>
      <c r="C51" s="1"/>
      <c r="D51" s="1">
        <f>(D42-D49-D50)</f>
        <v>1.3099999999999996</v>
      </c>
      <c r="E51" s="1"/>
      <c r="F51" s="1">
        <f t="shared" si="0"/>
        <v>2619.9999999999991</v>
      </c>
      <c r="G51" s="1"/>
      <c r="H51" s="1"/>
      <c r="I51" s="1"/>
      <c r="J51" s="1"/>
      <c r="K51" s="1"/>
      <c r="L51" s="1"/>
      <c r="M51" s="1"/>
      <c r="N51" s="1"/>
    </row>
    <row r="52" spans="1:14" ht="18.75">
      <c r="A52" s="1"/>
      <c r="B52" s="1"/>
      <c r="C52" s="1"/>
      <c r="D52" s="1">
        <f>SUM(D49:D51)</f>
        <v>7.79</v>
      </c>
      <c r="E52" s="1"/>
      <c r="F52" s="1">
        <f>SUM(F49:F51)</f>
        <v>15580</v>
      </c>
      <c r="G52" s="1"/>
      <c r="H52" s="1"/>
      <c r="I52" s="1"/>
      <c r="J52" s="1"/>
      <c r="K52" s="1"/>
      <c r="L52" s="1"/>
      <c r="M52" s="1"/>
      <c r="N52" s="1"/>
    </row>
    <row r="53" spans="1:14" ht="18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8.75">
      <c r="A54" s="1" t="s">
        <v>37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8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8.75">
      <c r="A56" s="1" t="s">
        <v>8</v>
      </c>
      <c r="B56" s="1"/>
      <c r="C56" s="1"/>
      <c r="D56" s="1">
        <f>ROUND(0.193461*E34,2)</f>
        <v>0.57999999999999996</v>
      </c>
      <c r="E56" s="1"/>
      <c r="F56" s="1">
        <f>ROUND(D56*F43/100,0)</f>
        <v>196</v>
      </c>
      <c r="G56" s="1"/>
      <c r="H56" s="1"/>
      <c r="I56" s="1"/>
      <c r="J56" s="1"/>
      <c r="K56" s="1"/>
      <c r="L56" s="1"/>
      <c r="M56" s="1"/>
      <c r="N56" s="1"/>
    </row>
    <row r="57" spans="1:14" ht="18.75">
      <c r="A57" s="1" t="s">
        <v>9</v>
      </c>
      <c r="B57" s="1"/>
      <c r="C57" s="1"/>
      <c r="D57" s="1">
        <f>ROUND(0.91482*E34+0.16921,2)</f>
        <v>2.91</v>
      </c>
      <c r="E57" s="1"/>
      <c r="F57" s="1">
        <f>ROUND(D57*F45/100,2)</f>
        <v>3370.36</v>
      </c>
      <c r="G57" s="1"/>
      <c r="H57" s="1"/>
      <c r="I57" s="1"/>
      <c r="J57" s="1"/>
      <c r="K57" s="1"/>
      <c r="L57" s="1"/>
      <c r="M57" s="1"/>
      <c r="N57" s="1"/>
    </row>
    <row r="58" spans="1:14" ht="18.75">
      <c r="A58" s="1" t="s">
        <v>38</v>
      </c>
      <c r="B58" s="1"/>
      <c r="C58" s="1"/>
      <c r="D58" s="1">
        <f>ROUND((1.399667*E34+0.18691),2)</f>
        <v>4.3899999999999997</v>
      </c>
      <c r="E58" s="1"/>
      <c r="F58" s="1">
        <f>ROUND(D58*F44/100,2)</f>
        <v>1530.35</v>
      </c>
      <c r="G58" s="1"/>
      <c r="H58" s="1"/>
      <c r="I58" s="1"/>
      <c r="J58" s="1"/>
      <c r="K58" s="1"/>
      <c r="L58" s="1"/>
      <c r="M58" s="1"/>
      <c r="N58" s="1"/>
    </row>
    <row r="59" spans="1:14" ht="18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8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8.75">
      <c r="A61" s="1" t="s">
        <v>39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8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8.75">
      <c r="A63" s="1"/>
      <c r="B63" s="1"/>
      <c r="C63" s="3"/>
      <c r="D63" s="3" t="s">
        <v>10</v>
      </c>
      <c r="E63" s="3" t="s">
        <v>11</v>
      </c>
      <c r="F63" s="1"/>
      <c r="G63" s="1"/>
      <c r="H63" s="1"/>
      <c r="I63" s="1"/>
      <c r="J63" s="1"/>
      <c r="K63" s="1"/>
      <c r="L63" s="1"/>
      <c r="M63" s="1"/>
      <c r="N63" s="1"/>
    </row>
    <row r="64" spans="1:14" ht="18.75">
      <c r="A64" s="1" t="s">
        <v>5</v>
      </c>
      <c r="B64" s="1"/>
      <c r="C64" s="3"/>
      <c r="D64" s="3">
        <f>ROUND(1.264942*E35+0.506675*E36-0.79976,2)</f>
        <v>17.55</v>
      </c>
      <c r="E64" s="3">
        <f>ROUND(141.5/(D64+131.5),2)</f>
        <v>0.95</v>
      </c>
      <c r="F64" s="3"/>
      <c r="G64" s="3"/>
      <c r="H64" s="3"/>
      <c r="I64" s="3"/>
      <c r="J64" s="3"/>
      <c r="K64" s="3"/>
      <c r="L64" s="1"/>
      <c r="M64" s="1"/>
      <c r="N64" s="1"/>
    </row>
    <row r="65" spans="1:14" ht="18.75">
      <c r="A65" s="1" t="s">
        <v>40</v>
      </c>
      <c r="B65" s="1"/>
      <c r="C65" s="3"/>
      <c r="D65" s="3">
        <f>ROUND(0.5*E36+0.932644,2)</f>
        <v>8.43</v>
      </c>
      <c r="E65" s="3">
        <f t="shared" ref="E65" si="1">ROUND(141.5/(D65+131.5),2)</f>
        <v>1.01</v>
      </c>
      <c r="F65" s="3"/>
      <c r="G65" s="3"/>
      <c r="H65" s="3"/>
      <c r="I65" s="3"/>
      <c r="J65" s="3"/>
      <c r="K65" s="3"/>
      <c r="L65" s="1"/>
      <c r="M65" s="1"/>
      <c r="N65" s="1"/>
    </row>
    <row r="66" spans="1:14" ht="18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>
      <c r="F67" s="2"/>
      <c r="G67" s="2"/>
      <c r="H67" s="2"/>
      <c r="I67" s="2"/>
      <c r="J67" s="2"/>
      <c r="K67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6-2</vt:lpstr>
      <vt:lpstr>Example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A.K. Coker</dc:creator>
  <cp:lastModifiedBy>A.K. Coker</cp:lastModifiedBy>
  <cp:lastPrinted>2016-11-21T22:57:08Z</cp:lastPrinted>
  <dcterms:created xsi:type="dcterms:W3CDTF">2016-11-18T23:09:36Z</dcterms:created>
  <dcterms:modified xsi:type="dcterms:W3CDTF">2016-11-27T17:58:06Z</dcterms:modified>
</cp:coreProperties>
</file>